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800" activeTab="0"/>
  </bookViews>
  <sheets>
    <sheet name="CENTRALIZATOR" sheetId="1" r:id="rId1"/>
    <sheet name="12%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<sst xmlns="http://schemas.openxmlformats.org/spreadsheetml/2006/main" count="95" uniqueCount="48">
  <si>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CONTRACTE IANUARIE - DECEMBRIE 2015 - ANALIZE DE LABORATOR</t>
  </si>
  <si>
    <t xml:space="preserve">Furnizorul de servicii medicale paraclinice </t>
  </si>
  <si>
    <t xml:space="preserve">IANUARIE </t>
  </si>
  <si>
    <t xml:space="preserve">FEBRUARIE </t>
  </si>
  <si>
    <t xml:space="preserve">MARTIE </t>
  </si>
  <si>
    <t>TOTAL TRIM I 2015</t>
  </si>
  <si>
    <t>NOIEMBRIE</t>
  </si>
  <si>
    <t>DECEMBRIE</t>
  </si>
  <si>
    <t>TOTAL TRIM IV</t>
  </si>
  <si>
    <t>TOTAL CONTRACT 2015</t>
  </si>
  <si>
    <t>ANDIMED S.R.L.</t>
  </si>
  <si>
    <t>POLICLINICA DE DIAGNOSTIC RAPID - MEDIS S.R.L.</t>
  </si>
  <si>
    <t>S.C. PRO-VITAM S.R.L.</t>
  </si>
  <si>
    <t>SPITALUL ORASENESC BARAOLT</t>
  </si>
  <si>
    <t>TOTAL ANALIZE CONTRACTAT</t>
  </si>
  <si>
    <t>CONTRACTE IANUARIE - DECEDMBRIE 2015 - RADIOLOGIE SI IMAGISTICA MEDICALA</t>
  </si>
  <si>
    <t>S.C. TOMORAD EXPERT. S.R.L.</t>
  </si>
  <si>
    <t>S.C. RADIOMEDIC S.R.L.</t>
  </si>
  <si>
    <t>PRO VITAM SRL</t>
  </si>
  <si>
    <t>SPITALUL JUDETEAN DE URGENTA DR. FOGOLYAN KRISTOF</t>
  </si>
  <si>
    <t>SPITALUL MUNICIPAL TG. SECUIESC</t>
  </si>
  <si>
    <t>S.C. HIPERDIA SA</t>
  </si>
  <si>
    <t>SC ONCOCARD SRL</t>
  </si>
  <si>
    <t>CENTRUL MEDICAL UNIREA</t>
  </si>
  <si>
    <t>TOTAL RADIOLOGIE CONTRACTAT</t>
  </si>
  <si>
    <t>TOTAL ANALIZE ANATOMOPATOLOGIE CONTRACTAT</t>
  </si>
  <si>
    <t>CAS COVASNA</t>
  </si>
  <si>
    <t>Situatia sumelor prevazute a fi calculate ca procent de 12% din valoarea totala a contractului incheiat pe anul 2015 de furnizorii de servicii medicale paraclinice - analize de laborator  si valoarea lunara pentru perioada Mai - Decembrie 2015</t>
  </si>
  <si>
    <t>MAI</t>
  </si>
  <si>
    <t>IUNIE</t>
  </si>
  <si>
    <t>TOTAL TRIM II</t>
  </si>
  <si>
    <t>IULIE</t>
  </si>
  <si>
    <t>AUGUST</t>
  </si>
  <si>
    <t>SEPTEMBRIE</t>
  </si>
  <si>
    <t>TOTAL TRIM III</t>
  </si>
  <si>
    <t>OCTOMBRIE</t>
  </si>
  <si>
    <t>12% DIN SUMA CONTRACTATA CU CAS COVASNA</t>
  </si>
  <si>
    <t>VALOARE LUNARA MAI -DECEMBRIE</t>
  </si>
  <si>
    <t>TOTAL MAI - DECEMBRIE 2015</t>
  </si>
  <si>
    <t xml:space="preserve">APRILIE </t>
  </si>
  <si>
    <t xml:space="preserve">MAI </t>
  </si>
  <si>
    <t xml:space="preserve">IUNIE </t>
  </si>
  <si>
    <t xml:space="preserve">TOTAL TRIM II </t>
  </si>
  <si>
    <t xml:space="preserve">IULIE </t>
  </si>
  <si>
    <t xml:space="preserve">AUGUST </t>
  </si>
  <si>
    <t xml:space="preserve">SEPTEMBRIE </t>
  </si>
  <si>
    <t xml:space="preserve">TOTAL TRIM III </t>
  </si>
  <si>
    <t xml:space="preserve">OCTOMBRIE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</si>
</sst>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7" xfId="0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/>
    </xf>
    <xf numFmtId="4" fontId="8" fillId="2" borderId="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3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 vertical="center" wrapText="1"/>
    </xf>
    <xf numFmtId="4" fontId="8" fillId="2" borderId="17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8" fillId="2" borderId="15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" fillId="0" borderId="13" xfId="0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2" borderId="22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8" fillId="2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4" borderId="16" xfId="0" applyNumberFormat="1" applyFont="1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0" fillId="3" borderId="15" xfId="0" applyNumberFormat="1" applyFont="1" applyFill="1" applyBorder="1" applyAlignment="1">
      <alignment/>
    </xf>
    <xf numFmtId="4" fontId="0" fillId="3" borderId="16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4" fontId="0" fillId="3" borderId="19" xfId="0" applyNumberFormat="1" applyFont="1" applyFill="1" applyBorder="1" applyAlignment="1">
      <alignment/>
    </xf>
    <xf numFmtId="4" fontId="0" fillId="3" borderId="20" xfId="0" applyNumberFormat="1" applyFont="1" applyFill="1" applyBorder="1" applyAlignment="1">
      <alignment/>
    </xf>
    <xf numFmtId="4" fontId="0" fillId="3" borderId="21" xfId="0" applyNumberFormat="1" applyFont="1" applyFill="1" applyBorder="1" applyAlignment="1">
      <alignment/>
    </xf>
    <xf numFmtId="4" fontId="2" fillId="3" borderId="28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0" fontId="7" fillId="2" borderId="22" xfId="0" applyFont="1" applyFill="1" applyBorder="1" applyAlignment="1">
      <alignment horizontal="right"/>
    </xf>
    <xf numFmtId="4" fontId="8" fillId="2" borderId="29" xfId="0" applyNumberFormat="1" applyFont="1" applyFill="1" applyBorder="1" applyAlignment="1">
      <alignment/>
    </xf>
    <xf numFmtId="4" fontId="8" fillId="2" borderId="30" xfId="0" applyNumberFormat="1" applyFont="1" applyFill="1" applyBorder="1" applyAlignment="1">
      <alignment/>
    </xf>
    <xf numFmtId="4" fontId="8" fillId="2" borderId="31" xfId="0" applyNumberFormat="1" applyFont="1" applyFill="1" applyBorder="1" applyAlignment="1">
      <alignment/>
    </xf>
    <xf numFmtId="4" fontId="8" fillId="2" borderId="32" xfId="0" applyNumberFormat="1" applyFont="1" applyFill="1" applyBorder="1" applyAlignment="1">
      <alignment/>
    </xf>
    <xf numFmtId="4" fontId="8" fillId="2" borderId="33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" fontId="0" fillId="0" borderId="15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tabSelected="1" workbookViewId="0" topLeftCell="I16">
      <selection activeCell="F27" sqref="F27"/>
    </sheetView>
  </sheetViews>
  <sheetFormatPr defaultColWidth="9.140625" defaultRowHeight="12.75"/>
  <cols>
    <col min="1" max="1" width="26.57421875" style="0" customWidth="1"/>
    <col min="5" max="5" width="10.140625" style="0" customWidth="1"/>
    <col min="7" max="7" width="9.8515625" style="0" customWidth="1"/>
    <col min="8" max="8" width="10.28125" style="0" customWidth="1"/>
    <col min="9" max="9" width="10.140625" style="0" customWidth="1"/>
    <col min="10" max="10" width="9.8515625" style="0" customWidth="1"/>
    <col min="11" max="11" width="10.7109375" style="0" customWidth="1"/>
    <col min="12" max="12" width="9.8515625" style="0" customWidth="1"/>
    <col min="13" max="13" width="10.8515625" style="0" customWidth="1"/>
    <col min="14" max="14" width="9.8515625" style="0" customWidth="1"/>
    <col min="15" max="15" width="10.28125" style="0" customWidth="1"/>
    <col min="16" max="16" width="9.8515625" style="0" bestFit="1" customWidth="1"/>
    <col min="17" max="17" width="12.140625" style="0" customWidth="1"/>
    <col min="18" max="18" width="12.8515625" style="0" customWidth="1"/>
  </cols>
  <sheetData>
    <row r="1" ht="12.75">
      <c r="A1" t="s">
        <v>26</v>
      </c>
    </row>
    <row r="3" spans="1:35" s="5" customFormat="1" ht="20.25" customHeight="1" thickBot="1">
      <c r="A3" s="1" t="s">
        <v>0</v>
      </c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18" s="15" customFormat="1" ht="102.75" customHeight="1" thickBot="1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39</v>
      </c>
      <c r="G4" s="11" t="s">
        <v>40</v>
      </c>
      <c r="H4" s="11" t="s">
        <v>41</v>
      </c>
      <c r="I4" s="12" t="s">
        <v>42</v>
      </c>
      <c r="J4" s="11" t="s">
        <v>43</v>
      </c>
      <c r="K4" s="11" t="s">
        <v>44</v>
      </c>
      <c r="L4" s="11" t="s">
        <v>45</v>
      </c>
      <c r="M4" s="12" t="s">
        <v>46</v>
      </c>
      <c r="N4" s="13" t="s">
        <v>47</v>
      </c>
      <c r="O4" s="11" t="s">
        <v>6</v>
      </c>
      <c r="P4" s="9" t="s">
        <v>7</v>
      </c>
      <c r="Q4" s="12" t="s">
        <v>8</v>
      </c>
      <c r="R4" s="14" t="s">
        <v>9</v>
      </c>
    </row>
    <row r="5" spans="1:18" s="26" customFormat="1" ht="21.75" customHeight="1">
      <c r="A5" s="16" t="s">
        <v>10</v>
      </c>
      <c r="B5" s="17">
        <v>16826.25</v>
      </c>
      <c r="C5" s="18">
        <v>16838.57</v>
      </c>
      <c r="D5" s="19">
        <v>15942.51</v>
      </c>
      <c r="E5" s="20">
        <f>SUM(B5:D5)</f>
        <v>49607.33</v>
      </c>
      <c r="F5" s="18">
        <v>16809.21</v>
      </c>
      <c r="G5" s="18">
        <v>21518.78</v>
      </c>
      <c r="H5" s="18">
        <v>21555.7</v>
      </c>
      <c r="I5" s="21">
        <f>F5+G5+H5</f>
        <v>59883.69</v>
      </c>
      <c r="J5" s="18">
        <v>19442.18</v>
      </c>
      <c r="K5" s="18">
        <v>19517.47</v>
      </c>
      <c r="L5" s="18">
        <v>16663.91</v>
      </c>
      <c r="M5" s="21">
        <f>J5+K5+L5</f>
        <v>55623.56</v>
      </c>
      <c r="N5" s="22">
        <v>19464.69</v>
      </c>
      <c r="O5" s="23">
        <v>24932.69</v>
      </c>
      <c r="P5" s="24">
        <f>1032+10263+10380+3748</f>
        <v>25423</v>
      </c>
      <c r="Q5" s="21">
        <f>N5+O5+P5</f>
        <v>69820.38</v>
      </c>
      <c r="R5" s="25">
        <f>E5+I5+M5+Q5</f>
        <v>234934.96000000002</v>
      </c>
    </row>
    <row r="6" spans="1:18" s="15" customFormat="1" ht="25.5" customHeight="1">
      <c r="A6" s="27" t="s">
        <v>11</v>
      </c>
      <c r="B6" s="28">
        <v>32791.87</v>
      </c>
      <c r="C6" s="29">
        <v>36072.89</v>
      </c>
      <c r="D6" s="30">
        <v>29036.11</v>
      </c>
      <c r="E6" s="31">
        <f>SUM(B6:D6)</f>
        <v>97900.87000000001</v>
      </c>
      <c r="F6" s="32">
        <v>32784.2</v>
      </c>
      <c r="G6" s="29">
        <v>53049.63</v>
      </c>
      <c r="H6" s="32">
        <v>50052.22</v>
      </c>
      <c r="I6" s="33">
        <f>F6+G6+H6</f>
        <v>135886.05</v>
      </c>
      <c r="J6" s="32">
        <v>46815.55</v>
      </c>
      <c r="K6" s="32">
        <v>46718.03</v>
      </c>
      <c r="L6" s="32">
        <v>46814.14</v>
      </c>
      <c r="M6" s="33">
        <f>J6+K6+L6</f>
        <v>140347.72</v>
      </c>
      <c r="N6" s="34">
        <v>46794.37</v>
      </c>
      <c r="O6" s="35">
        <v>59845.72</v>
      </c>
      <c r="P6" s="36">
        <f>2475+24610+24889+8979</f>
        <v>60953</v>
      </c>
      <c r="Q6" s="33">
        <f>N6+O6+P6</f>
        <v>167593.09</v>
      </c>
      <c r="R6" s="25">
        <f>E6+I6+M6+Q6</f>
        <v>541727.73</v>
      </c>
    </row>
    <row r="7" spans="1:18" s="15" customFormat="1" ht="25.5" customHeight="1">
      <c r="A7" s="27" t="s">
        <v>12</v>
      </c>
      <c r="B7" s="28">
        <v>26759.09</v>
      </c>
      <c r="C7" s="29">
        <v>26768.29</v>
      </c>
      <c r="D7" s="30">
        <v>26754.74</v>
      </c>
      <c r="E7" s="31">
        <f>SUM(B7:D7)</f>
        <v>80282.12000000001</v>
      </c>
      <c r="F7" s="32">
        <v>26734.53</v>
      </c>
      <c r="G7" s="32">
        <v>32924.4</v>
      </c>
      <c r="H7" s="32">
        <v>32754.67</v>
      </c>
      <c r="I7" s="33">
        <f>F7+G7+H7</f>
        <v>92413.6</v>
      </c>
      <c r="J7" s="32">
        <v>29570.08</v>
      </c>
      <c r="K7" s="32">
        <v>29358.05</v>
      </c>
      <c r="L7" s="32">
        <v>29327.24</v>
      </c>
      <c r="M7" s="33">
        <f>J7+K7+L7</f>
        <v>88255.37000000001</v>
      </c>
      <c r="N7" s="34">
        <v>29746.91</v>
      </c>
      <c r="O7" s="35">
        <v>37813.63</v>
      </c>
      <c r="P7" s="36">
        <f>1580+15702+15880+5740</f>
        <v>38902</v>
      </c>
      <c r="Q7" s="33">
        <f>N7+O7+P7</f>
        <v>106462.54</v>
      </c>
      <c r="R7" s="25">
        <f>E7+I7+M7+Q7</f>
        <v>367413.63</v>
      </c>
    </row>
    <row r="8" spans="1:18" s="15" customFormat="1" ht="25.5" customHeight="1">
      <c r="A8" s="27" t="s">
        <v>13</v>
      </c>
      <c r="B8" s="28">
        <v>12764.65</v>
      </c>
      <c r="C8" s="29">
        <v>12405.21</v>
      </c>
      <c r="D8" s="30">
        <v>12775.18</v>
      </c>
      <c r="E8" s="31">
        <f>SUM(B8:D8)</f>
        <v>37945.04</v>
      </c>
      <c r="F8" s="32">
        <v>12787</v>
      </c>
      <c r="G8" s="32">
        <v>17132.69</v>
      </c>
      <c r="H8" s="32">
        <v>16741.55</v>
      </c>
      <c r="I8" s="33">
        <f>F8+G8+H8</f>
        <v>46661.24</v>
      </c>
      <c r="J8" s="32">
        <v>12686.04</v>
      </c>
      <c r="K8" s="32">
        <v>13929.68</v>
      </c>
      <c r="L8" s="32">
        <v>15845.56</v>
      </c>
      <c r="M8" s="33">
        <f>J8+K8+L8</f>
        <v>42461.28</v>
      </c>
      <c r="N8" s="34">
        <v>13711.45</v>
      </c>
      <c r="O8" s="35">
        <v>16938.73</v>
      </c>
      <c r="P8" s="36">
        <f>873+8684+8782+0</f>
        <v>18339</v>
      </c>
      <c r="Q8" s="33">
        <f>N8+O8+P8</f>
        <v>48989.18</v>
      </c>
      <c r="R8" s="25">
        <f>E8+I8+M8+Q8</f>
        <v>176056.74</v>
      </c>
    </row>
    <row r="9" spans="1:18" s="47" customFormat="1" ht="28.5" customHeight="1" thickBot="1">
      <c r="A9" s="37" t="s">
        <v>14</v>
      </c>
      <c r="B9" s="38">
        <f>SUM(B5:B8)</f>
        <v>89141.86</v>
      </c>
      <c r="C9" s="39">
        <f>SUM(C5:C8)</f>
        <v>92084.95999999999</v>
      </c>
      <c r="D9" s="40">
        <f>SUM(D5:D8)</f>
        <v>84508.54000000001</v>
      </c>
      <c r="E9" s="41">
        <f>SUM(E5:E8)</f>
        <v>265735.36</v>
      </c>
      <c r="F9" s="42">
        <f>SUM(F5:F8)</f>
        <v>89114.94</v>
      </c>
      <c r="G9" s="42">
        <f aca="true" t="shared" si="0" ref="G9:P9">SUM(G5:G8)</f>
        <v>124625.5</v>
      </c>
      <c r="H9" s="42">
        <f t="shared" si="0"/>
        <v>121104.14</v>
      </c>
      <c r="I9" s="43">
        <f t="shared" si="0"/>
        <v>334844.57999999996</v>
      </c>
      <c r="J9" s="42">
        <f t="shared" si="0"/>
        <v>108513.85</v>
      </c>
      <c r="K9" s="42">
        <f t="shared" si="0"/>
        <v>109523.23000000001</v>
      </c>
      <c r="L9" s="42">
        <f t="shared" si="0"/>
        <v>108650.85</v>
      </c>
      <c r="M9" s="43">
        <f t="shared" si="0"/>
        <v>326687.93000000005</v>
      </c>
      <c r="N9" s="44">
        <f t="shared" si="0"/>
        <v>109717.42</v>
      </c>
      <c r="O9" s="45">
        <f>SUM(O5:O8)</f>
        <v>139530.77000000002</v>
      </c>
      <c r="P9" s="46">
        <f t="shared" si="0"/>
        <v>143617</v>
      </c>
      <c r="Q9" s="43">
        <f>N9+O9+P9</f>
        <v>392865.19</v>
      </c>
      <c r="R9" s="25">
        <f>E9+I9+M9+Q9</f>
        <v>1320133.06</v>
      </c>
    </row>
    <row r="11" spans="18:19" ht="12.75">
      <c r="R11" s="48"/>
      <c r="S11" s="48"/>
    </row>
    <row r="12" spans="18:19" ht="12.75">
      <c r="R12" s="48"/>
      <c r="S12" s="48"/>
    </row>
    <row r="13" spans="1:35" s="5" customFormat="1" ht="29.25" customHeight="1" thickBot="1">
      <c r="A13" s="49" t="s">
        <v>15</v>
      </c>
      <c r="B13" s="50"/>
      <c r="C13" s="50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4"/>
      <c r="AH13" s="4"/>
      <c r="AI13" s="4"/>
    </row>
    <row r="14" spans="1:18" s="5" customFormat="1" ht="93.75" customHeight="1" thickBot="1">
      <c r="A14" s="53" t="s">
        <v>1</v>
      </c>
      <c r="B14" s="54" t="s">
        <v>2</v>
      </c>
      <c r="C14" s="55" t="s">
        <v>3</v>
      </c>
      <c r="D14" s="56" t="s">
        <v>4</v>
      </c>
      <c r="E14" s="57" t="s">
        <v>5</v>
      </c>
      <c r="F14" s="11" t="s">
        <v>39</v>
      </c>
      <c r="G14" s="11" t="s">
        <v>40</v>
      </c>
      <c r="H14" s="11" t="s">
        <v>41</v>
      </c>
      <c r="I14" s="12" t="s">
        <v>42</v>
      </c>
      <c r="J14" s="11" t="s">
        <v>43</v>
      </c>
      <c r="K14" s="11" t="s">
        <v>44</v>
      </c>
      <c r="L14" s="11" t="s">
        <v>45</v>
      </c>
      <c r="M14" s="12" t="s">
        <v>46</v>
      </c>
      <c r="N14" s="13" t="s">
        <v>47</v>
      </c>
      <c r="O14" s="11" t="s">
        <v>6</v>
      </c>
      <c r="P14" s="9" t="s">
        <v>7</v>
      </c>
      <c r="Q14" s="58" t="s">
        <v>8</v>
      </c>
      <c r="R14" s="14" t="s">
        <v>9</v>
      </c>
    </row>
    <row r="15" spans="1:18" s="63" customFormat="1" ht="25.5" customHeight="1">
      <c r="A15" s="59" t="s">
        <v>16</v>
      </c>
      <c r="B15" s="28">
        <v>19219.48</v>
      </c>
      <c r="C15" s="29">
        <v>19217.41</v>
      </c>
      <c r="D15" s="60">
        <v>19212.7</v>
      </c>
      <c r="E15" s="31">
        <f>SUM(B15:D15)</f>
        <v>57649.59</v>
      </c>
      <c r="F15" s="29">
        <v>19225</v>
      </c>
      <c r="G15" s="29">
        <v>27212</v>
      </c>
      <c r="H15" s="29">
        <v>27236</v>
      </c>
      <c r="I15" s="33">
        <f aca="true" t="shared" si="1" ref="I15:I22">F15+G15+H15</f>
        <v>73673</v>
      </c>
      <c r="J15" s="29">
        <v>23978</v>
      </c>
      <c r="K15" s="29">
        <v>24042</v>
      </c>
      <c r="L15" s="29">
        <v>24066</v>
      </c>
      <c r="M15" s="33">
        <f aca="true" t="shared" si="2" ref="M15:M22">J15+K15+L15</f>
        <v>72086</v>
      </c>
      <c r="N15" s="61">
        <v>24626</v>
      </c>
      <c r="O15" s="62">
        <v>31230</v>
      </c>
      <c r="P15" s="60">
        <f>1272+12864+15094+8216</f>
        <v>37446</v>
      </c>
      <c r="Q15" s="31">
        <f>N15+O15+P15</f>
        <v>93302</v>
      </c>
      <c r="R15" s="25">
        <f>E15+I15+M15+Q15</f>
        <v>296710.58999999997</v>
      </c>
    </row>
    <row r="16" spans="1:18" s="63" customFormat="1" ht="25.5" customHeight="1">
      <c r="A16" s="59" t="s">
        <v>17</v>
      </c>
      <c r="B16" s="28">
        <v>17254.8</v>
      </c>
      <c r="C16" s="29">
        <v>17189.75</v>
      </c>
      <c r="D16" s="60">
        <v>17315.76</v>
      </c>
      <c r="E16" s="31">
        <f aca="true" t="shared" si="3" ref="E16:E22">SUM(B16:D16)</f>
        <v>51760.31</v>
      </c>
      <c r="F16" s="29">
        <v>17310</v>
      </c>
      <c r="G16" s="29">
        <v>24950</v>
      </c>
      <c r="H16" s="29">
        <v>23450</v>
      </c>
      <c r="I16" s="33">
        <f t="shared" si="1"/>
        <v>65710</v>
      </c>
      <c r="J16" s="29">
        <v>20385</v>
      </c>
      <c r="K16" s="29">
        <v>20810</v>
      </c>
      <c r="L16" s="29">
        <v>20695</v>
      </c>
      <c r="M16" s="33">
        <f t="shared" si="2"/>
        <v>61890</v>
      </c>
      <c r="N16" s="61">
        <v>21580</v>
      </c>
      <c r="O16" s="62">
        <v>23940</v>
      </c>
      <c r="P16" s="60">
        <f>658.75+10990+12897+7019</f>
        <v>31564.75</v>
      </c>
      <c r="Q16" s="31">
        <f aca="true" t="shared" si="4" ref="Q16:Q22">N16+O16+P16</f>
        <v>77084.75</v>
      </c>
      <c r="R16" s="25">
        <f aca="true" t="shared" si="5" ref="R16:R23">E16+I16+M16+Q16</f>
        <v>256445.06</v>
      </c>
    </row>
    <row r="17" spans="1:18" s="63" customFormat="1" ht="25.5" customHeight="1">
      <c r="A17" s="59" t="s">
        <v>18</v>
      </c>
      <c r="B17" s="28">
        <v>0</v>
      </c>
      <c r="C17" s="29">
        <v>0</v>
      </c>
      <c r="D17" s="60">
        <v>0</v>
      </c>
      <c r="E17" s="31">
        <f t="shared" si="3"/>
        <v>0</v>
      </c>
      <c r="F17" s="29">
        <v>0</v>
      </c>
      <c r="G17" s="29">
        <v>1753</v>
      </c>
      <c r="H17" s="29">
        <v>2919</v>
      </c>
      <c r="I17" s="33">
        <f t="shared" si="1"/>
        <v>4672</v>
      </c>
      <c r="J17" s="29">
        <v>3192</v>
      </c>
      <c r="K17" s="29">
        <v>3101</v>
      </c>
      <c r="L17" s="29">
        <v>3337</v>
      </c>
      <c r="M17" s="33">
        <f t="shared" si="2"/>
        <v>9630</v>
      </c>
      <c r="N17" s="61">
        <v>2943</v>
      </c>
      <c r="O17" s="62">
        <v>3234</v>
      </c>
      <c r="P17" s="60">
        <v>0</v>
      </c>
      <c r="Q17" s="31">
        <f t="shared" si="4"/>
        <v>6177</v>
      </c>
      <c r="R17" s="25">
        <f t="shared" si="5"/>
        <v>20479</v>
      </c>
    </row>
    <row r="18" spans="1:18" s="63" customFormat="1" ht="42.75" customHeight="1">
      <c r="A18" s="59" t="s">
        <v>19</v>
      </c>
      <c r="B18" s="28">
        <v>19942.64</v>
      </c>
      <c r="C18" s="29">
        <v>16619.23</v>
      </c>
      <c r="D18" s="60">
        <v>11634.28</v>
      </c>
      <c r="E18" s="31">
        <f t="shared" si="3"/>
        <v>48196.149999999994</v>
      </c>
      <c r="F18" s="29">
        <v>16573</v>
      </c>
      <c r="G18" s="29">
        <v>25869</v>
      </c>
      <c r="H18" s="29">
        <v>26783</v>
      </c>
      <c r="I18" s="33">
        <f t="shared" si="1"/>
        <v>69225</v>
      </c>
      <c r="J18" s="29">
        <v>22814</v>
      </c>
      <c r="K18" s="29">
        <v>20057</v>
      </c>
      <c r="L18" s="29">
        <v>21316</v>
      </c>
      <c r="M18" s="33">
        <f t="shared" si="2"/>
        <v>64187</v>
      </c>
      <c r="N18" s="61">
        <v>23625</v>
      </c>
      <c r="O18" s="62">
        <v>22096</v>
      </c>
      <c r="P18" s="64">
        <f>1251+21075</f>
        <v>22326</v>
      </c>
      <c r="Q18" s="31">
        <f t="shared" si="4"/>
        <v>68047</v>
      </c>
      <c r="R18" s="25">
        <f t="shared" si="5"/>
        <v>249655.15</v>
      </c>
    </row>
    <row r="19" spans="1:18" s="63" customFormat="1" ht="25.5" customHeight="1">
      <c r="A19" s="59" t="s">
        <v>20</v>
      </c>
      <c r="B19" s="28">
        <v>15309.06</v>
      </c>
      <c r="C19" s="29">
        <v>15140.08</v>
      </c>
      <c r="D19" s="60">
        <v>15272.8</v>
      </c>
      <c r="E19" s="31">
        <f t="shared" si="3"/>
        <v>45721.94</v>
      </c>
      <c r="F19" s="29">
        <v>15233</v>
      </c>
      <c r="G19" s="29">
        <v>18826</v>
      </c>
      <c r="H19" s="29">
        <v>18627</v>
      </c>
      <c r="I19" s="33">
        <f t="shared" si="1"/>
        <v>52686</v>
      </c>
      <c r="J19" s="29">
        <v>16645</v>
      </c>
      <c r="K19" s="29">
        <v>13610</v>
      </c>
      <c r="L19" s="29">
        <v>15152</v>
      </c>
      <c r="M19" s="33">
        <f t="shared" si="2"/>
        <v>45407</v>
      </c>
      <c r="N19" s="61">
        <v>15872</v>
      </c>
      <c r="O19" s="62">
        <v>14990</v>
      </c>
      <c r="P19" s="64">
        <f>880+14827</f>
        <v>15707</v>
      </c>
      <c r="Q19" s="31">
        <f t="shared" si="4"/>
        <v>46569</v>
      </c>
      <c r="R19" s="25">
        <f t="shared" si="5"/>
        <v>190383.94</v>
      </c>
    </row>
    <row r="20" spans="1:18" s="5" customFormat="1" ht="25.5" customHeight="1">
      <c r="A20" s="59" t="s">
        <v>21</v>
      </c>
      <c r="B20" s="65">
        <v>7432.82</v>
      </c>
      <c r="C20" s="66">
        <v>7589.79</v>
      </c>
      <c r="D20" s="67">
        <v>7402.06</v>
      </c>
      <c r="E20" s="31">
        <f t="shared" si="3"/>
        <v>22424.670000000002</v>
      </c>
      <c r="F20" s="66">
        <v>7450</v>
      </c>
      <c r="G20" s="66">
        <v>10250</v>
      </c>
      <c r="H20" s="66">
        <v>10300</v>
      </c>
      <c r="I20" s="33">
        <f t="shared" si="1"/>
        <v>28000</v>
      </c>
      <c r="J20" s="66">
        <v>8650</v>
      </c>
      <c r="K20" s="66">
        <v>8300</v>
      </c>
      <c r="L20" s="66">
        <v>8850</v>
      </c>
      <c r="M20" s="33">
        <f t="shared" si="2"/>
        <v>25800</v>
      </c>
      <c r="N20" s="68">
        <v>8700</v>
      </c>
      <c r="O20" s="69">
        <v>8250</v>
      </c>
      <c r="P20" s="67">
        <f>457+7571+4594+2106</f>
        <v>14728</v>
      </c>
      <c r="Q20" s="31">
        <f t="shared" si="4"/>
        <v>31678</v>
      </c>
      <c r="R20" s="25">
        <f>E20+I20+M20+Q20</f>
        <v>107902.67</v>
      </c>
    </row>
    <row r="21" spans="1:18" s="5" customFormat="1" ht="25.5" customHeight="1">
      <c r="A21" s="59" t="s">
        <v>22</v>
      </c>
      <c r="B21" s="65">
        <v>6718.58</v>
      </c>
      <c r="C21" s="66">
        <v>6665.34</v>
      </c>
      <c r="D21" s="67">
        <v>7343.88</v>
      </c>
      <c r="E21" s="31">
        <f t="shared" si="3"/>
        <v>20727.8</v>
      </c>
      <c r="F21" s="66">
        <v>6650</v>
      </c>
      <c r="G21" s="66">
        <v>8450</v>
      </c>
      <c r="H21" s="66">
        <v>8250</v>
      </c>
      <c r="I21" s="33">
        <f t="shared" si="1"/>
        <v>23350</v>
      </c>
      <c r="J21" s="66">
        <v>7250</v>
      </c>
      <c r="K21" s="66">
        <v>6900</v>
      </c>
      <c r="L21" s="66">
        <v>6650</v>
      </c>
      <c r="M21" s="33">
        <f t="shared" si="2"/>
        <v>20800</v>
      </c>
      <c r="N21" s="68">
        <v>6650</v>
      </c>
      <c r="O21" s="69">
        <v>5200</v>
      </c>
      <c r="P21" s="67">
        <f>379+6265+3802+1742</f>
        <v>12188</v>
      </c>
      <c r="Q21" s="31">
        <f t="shared" si="4"/>
        <v>24038</v>
      </c>
      <c r="R21" s="25">
        <f t="shared" si="5"/>
        <v>88915.8</v>
      </c>
    </row>
    <row r="22" spans="1:18" s="5" customFormat="1" ht="25.5" customHeight="1" thickBot="1">
      <c r="A22" s="59" t="s">
        <v>23</v>
      </c>
      <c r="B22" s="70">
        <v>0</v>
      </c>
      <c r="C22" s="71">
        <v>0</v>
      </c>
      <c r="D22" s="72">
        <v>0</v>
      </c>
      <c r="E22" s="41">
        <f t="shared" si="3"/>
        <v>0</v>
      </c>
      <c r="F22" s="71">
        <v>0</v>
      </c>
      <c r="G22" s="71">
        <v>7800</v>
      </c>
      <c r="H22" s="71">
        <v>7900</v>
      </c>
      <c r="I22" s="43">
        <f t="shared" si="1"/>
        <v>15700</v>
      </c>
      <c r="J22" s="71">
        <v>6450</v>
      </c>
      <c r="K22" s="71">
        <v>6500</v>
      </c>
      <c r="L22" s="71">
        <v>6500</v>
      </c>
      <c r="M22" s="43">
        <f t="shared" si="2"/>
        <v>19450</v>
      </c>
      <c r="N22" s="73">
        <v>6400</v>
      </c>
      <c r="O22" s="74">
        <v>6650</v>
      </c>
      <c r="P22" s="72">
        <f>342+5661+3436+1574</f>
        <v>11013</v>
      </c>
      <c r="Q22" s="41">
        <f t="shared" si="4"/>
        <v>24063</v>
      </c>
      <c r="R22" s="25">
        <f t="shared" si="5"/>
        <v>59213</v>
      </c>
    </row>
    <row r="23" spans="1:18" s="47" customFormat="1" ht="13.5" thickBot="1">
      <c r="A23" s="75" t="s">
        <v>24</v>
      </c>
      <c r="B23" s="76">
        <f aca="true" t="shared" si="6" ref="B23:Q23">SUM(B15:B22)</f>
        <v>85877.37999999999</v>
      </c>
      <c r="C23" s="77">
        <f t="shared" si="6"/>
        <v>82421.59999999999</v>
      </c>
      <c r="D23" s="78">
        <f t="shared" si="6"/>
        <v>78181.48</v>
      </c>
      <c r="E23" s="79">
        <f t="shared" si="6"/>
        <v>246480.46</v>
      </c>
      <c r="F23" s="77">
        <f t="shared" si="6"/>
        <v>82441</v>
      </c>
      <c r="G23" s="77">
        <f t="shared" si="6"/>
        <v>125110</v>
      </c>
      <c r="H23" s="80">
        <f t="shared" si="6"/>
        <v>125465</v>
      </c>
      <c r="I23" s="77">
        <f t="shared" si="6"/>
        <v>333016</v>
      </c>
      <c r="J23" s="77">
        <f t="shared" si="6"/>
        <v>109364</v>
      </c>
      <c r="K23" s="76">
        <f t="shared" si="6"/>
        <v>103320</v>
      </c>
      <c r="L23" s="80">
        <f t="shared" si="6"/>
        <v>106566</v>
      </c>
      <c r="M23" s="80">
        <f t="shared" si="6"/>
        <v>319250</v>
      </c>
      <c r="N23" s="76">
        <f t="shared" si="6"/>
        <v>110396</v>
      </c>
      <c r="O23" s="77">
        <f t="shared" si="6"/>
        <v>115590</v>
      </c>
      <c r="P23" s="78">
        <f t="shared" si="6"/>
        <v>144972.75</v>
      </c>
      <c r="Q23" s="79">
        <f t="shared" si="6"/>
        <v>370958.75</v>
      </c>
      <c r="R23" s="25">
        <f t="shared" si="5"/>
        <v>1269705.21</v>
      </c>
    </row>
    <row r="26" ht="13.5" thickBot="1"/>
    <row r="27" spans="1:19" s="5" customFormat="1" ht="75" customHeight="1" thickBot="1">
      <c r="A27" s="81" t="s">
        <v>1</v>
      </c>
      <c r="B27" s="81" t="s">
        <v>2</v>
      </c>
      <c r="C27" s="81" t="s">
        <v>3</v>
      </c>
      <c r="D27" s="82" t="s">
        <v>4</v>
      </c>
      <c r="E27" s="83" t="s">
        <v>5</v>
      </c>
      <c r="F27" s="11" t="s">
        <v>39</v>
      </c>
      <c r="G27" s="11" t="s">
        <v>40</v>
      </c>
      <c r="H27" s="11" t="s">
        <v>41</v>
      </c>
      <c r="I27" s="12" t="s">
        <v>42</v>
      </c>
      <c r="J27" s="11" t="s">
        <v>43</v>
      </c>
      <c r="K27" s="11" t="s">
        <v>44</v>
      </c>
      <c r="L27" s="11" t="s">
        <v>45</v>
      </c>
      <c r="M27" s="12" t="s">
        <v>46</v>
      </c>
      <c r="N27" s="13" t="s">
        <v>47</v>
      </c>
      <c r="O27" s="11" t="s">
        <v>6</v>
      </c>
      <c r="P27" s="9" t="s">
        <v>7</v>
      </c>
      <c r="Q27" s="58" t="s">
        <v>8</v>
      </c>
      <c r="R27" s="14" t="s">
        <v>9</v>
      </c>
      <c r="S27" s="4"/>
    </row>
    <row r="28" spans="1:19" s="5" customFormat="1" ht="46.5" customHeight="1">
      <c r="A28" s="84" t="s">
        <v>19</v>
      </c>
      <c r="B28" s="32">
        <v>5001.01</v>
      </c>
      <c r="C28" s="32">
        <v>5220.76</v>
      </c>
      <c r="D28" s="32">
        <v>5190.1</v>
      </c>
      <c r="E28" s="33">
        <f>SUM(B28:D28)</f>
        <v>15411.87</v>
      </c>
      <c r="F28" s="29">
        <v>5225</v>
      </c>
      <c r="G28" s="29">
        <v>4200</v>
      </c>
      <c r="H28" s="29">
        <v>4820</v>
      </c>
      <c r="I28" s="33">
        <f>F28+G28+H28</f>
        <v>14245</v>
      </c>
      <c r="J28" s="29">
        <v>5346</v>
      </c>
      <c r="K28" s="29">
        <v>5346</v>
      </c>
      <c r="L28" s="29">
        <v>5346</v>
      </c>
      <c r="M28" s="33">
        <f>J28+K28+L28</f>
        <v>16038</v>
      </c>
      <c r="N28" s="85">
        <v>4740</v>
      </c>
      <c r="O28" s="29">
        <v>4620</v>
      </c>
      <c r="P28" s="29">
        <v>4965</v>
      </c>
      <c r="Q28" s="33">
        <f>N28+O28+P28</f>
        <v>14325</v>
      </c>
      <c r="R28" s="33">
        <f>E28+I28+M28+Q28</f>
        <v>60019.87</v>
      </c>
      <c r="S28" s="4"/>
    </row>
    <row r="29" spans="1:19" s="88" customFormat="1" ht="39" customHeight="1">
      <c r="A29" s="86" t="s">
        <v>25</v>
      </c>
      <c r="B29" s="32">
        <f aca="true" t="shared" si="7" ref="B29:Q29">B28</f>
        <v>5001.01</v>
      </c>
      <c r="C29" s="32">
        <f t="shared" si="7"/>
        <v>5220.76</v>
      </c>
      <c r="D29" s="32">
        <f t="shared" si="7"/>
        <v>5190.1</v>
      </c>
      <c r="E29" s="33">
        <f t="shared" si="7"/>
        <v>15411.87</v>
      </c>
      <c r="F29" s="32">
        <f t="shared" si="7"/>
        <v>5225</v>
      </c>
      <c r="G29" s="32">
        <f t="shared" si="7"/>
        <v>4200</v>
      </c>
      <c r="H29" s="32">
        <f t="shared" si="7"/>
        <v>4820</v>
      </c>
      <c r="I29" s="33">
        <f t="shared" si="7"/>
        <v>14245</v>
      </c>
      <c r="J29" s="32">
        <f t="shared" si="7"/>
        <v>5346</v>
      </c>
      <c r="K29" s="32">
        <f t="shared" si="7"/>
        <v>5346</v>
      </c>
      <c r="L29" s="32">
        <f t="shared" si="7"/>
        <v>5346</v>
      </c>
      <c r="M29" s="33">
        <f t="shared" si="7"/>
        <v>16038</v>
      </c>
      <c r="N29" s="32">
        <f t="shared" si="7"/>
        <v>4740</v>
      </c>
      <c r="O29" s="32">
        <f>O28</f>
        <v>4620</v>
      </c>
      <c r="P29" s="32">
        <f t="shared" si="7"/>
        <v>4965</v>
      </c>
      <c r="Q29" s="33">
        <f t="shared" si="7"/>
        <v>14325</v>
      </c>
      <c r="R29" s="33">
        <f>E29+I29+M29+Q29</f>
        <v>60019.87</v>
      </c>
      <c r="S29" s="87"/>
    </row>
    <row r="31" spans="17:18" ht="12.75">
      <c r="Q31" s="89"/>
      <c r="R31" s="48"/>
    </row>
  </sheetData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O24" sqref="O24"/>
    </sheetView>
  </sheetViews>
  <sheetFormatPr defaultColWidth="9.140625" defaultRowHeight="12.75"/>
  <cols>
    <col min="1" max="1" width="26.00390625" style="0" customWidth="1"/>
    <col min="2" max="2" width="10.140625" style="0" hidden="1" customWidth="1"/>
    <col min="3" max="3" width="10.7109375" style="0" hidden="1" customWidth="1"/>
    <col min="4" max="4" width="11.57421875" style="0" hidden="1" customWidth="1"/>
    <col min="5" max="5" width="11.00390625" style="0" hidden="1" customWidth="1"/>
    <col min="6" max="6" width="10.8515625" style="0" hidden="1" customWidth="1"/>
    <col min="7" max="7" width="10.140625" style="0" hidden="1" customWidth="1"/>
    <col min="8" max="9" width="10.421875" style="0" hidden="1" customWidth="1"/>
    <col min="10" max="11" width="0" style="0" hidden="1" customWidth="1"/>
    <col min="12" max="12" width="10.00390625" style="0" hidden="1" customWidth="1"/>
    <col min="13" max="15" width="12.7109375" style="0" customWidth="1"/>
  </cols>
  <sheetData>
    <row r="1" ht="12.75">
      <c r="A1" s="90" t="s">
        <v>26</v>
      </c>
    </row>
    <row r="5" spans="1:16" ht="12.75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1" spans="1:15" ht="60">
      <c r="A11" s="92" t="s">
        <v>1</v>
      </c>
      <c r="B11" s="82" t="s">
        <v>28</v>
      </c>
      <c r="C11" s="82" t="s">
        <v>29</v>
      </c>
      <c r="D11" s="81" t="s">
        <v>30</v>
      </c>
      <c r="E11" s="82" t="s">
        <v>31</v>
      </c>
      <c r="F11" s="82" t="s">
        <v>32</v>
      </c>
      <c r="G11" s="82" t="s">
        <v>33</v>
      </c>
      <c r="H11" s="81" t="s">
        <v>34</v>
      </c>
      <c r="I11" s="82" t="s">
        <v>35</v>
      </c>
      <c r="J11" s="82" t="s">
        <v>6</v>
      </c>
      <c r="K11" s="82" t="s">
        <v>7</v>
      </c>
      <c r="L11" s="81" t="s">
        <v>8</v>
      </c>
      <c r="M11" s="81" t="s">
        <v>38</v>
      </c>
      <c r="N11" s="81" t="s">
        <v>36</v>
      </c>
      <c r="O11" s="81" t="s">
        <v>37</v>
      </c>
    </row>
    <row r="12" spans="1:15" ht="12.75">
      <c r="A12" s="93" t="s">
        <v>10</v>
      </c>
      <c r="B12" s="85">
        <v>21562</v>
      </c>
      <c r="C12" s="85">
        <v>21562</v>
      </c>
      <c r="D12" s="85">
        <f>SUM(B12:C12)</f>
        <v>43124</v>
      </c>
      <c r="E12" s="85">
        <v>19525</v>
      </c>
      <c r="F12" s="85">
        <v>19525</v>
      </c>
      <c r="G12" s="85">
        <v>19525</v>
      </c>
      <c r="H12" s="85">
        <f>E12+F12+G12</f>
        <v>58575</v>
      </c>
      <c r="I12" s="85">
        <v>19525</v>
      </c>
      <c r="J12" s="85">
        <v>1032</v>
      </c>
      <c r="K12" s="85">
        <v>1032</v>
      </c>
      <c r="L12" s="85">
        <f>I12+J12+K12</f>
        <v>21589</v>
      </c>
      <c r="M12" s="85">
        <f>CENTRALIZATOR!G5+CENTRALIZATOR!H5+CENTRALIZATOR!M5+CENTRALIZATOR!Q5</f>
        <v>168518.41999999998</v>
      </c>
      <c r="N12" s="29">
        <f>ROUND(M12*12%,0)</f>
        <v>20222</v>
      </c>
      <c r="O12" s="94">
        <f>ROUND(N12/8,0)</f>
        <v>2528</v>
      </c>
    </row>
    <row r="13" spans="1:15" ht="24">
      <c r="A13" s="93" t="s">
        <v>11</v>
      </c>
      <c r="B13" s="95">
        <v>51704</v>
      </c>
      <c r="C13" s="95">
        <v>51704</v>
      </c>
      <c r="D13" s="85">
        <f>SUM(B13:C13)</f>
        <v>103408</v>
      </c>
      <c r="E13" s="85">
        <v>46819</v>
      </c>
      <c r="F13" s="85">
        <v>46819</v>
      </c>
      <c r="G13" s="85">
        <v>46818</v>
      </c>
      <c r="H13" s="85">
        <f>E13+F13+G13</f>
        <v>140456</v>
      </c>
      <c r="I13" s="85">
        <v>46818</v>
      </c>
      <c r="J13" s="85">
        <v>2475</v>
      </c>
      <c r="K13" s="85">
        <v>2475</v>
      </c>
      <c r="L13" s="85">
        <f>I13+J13+K13</f>
        <v>51768</v>
      </c>
      <c r="M13" s="85">
        <f>CENTRALIZATOR!G6+CENTRALIZATOR!H6+CENTRALIZATOR!M6+CENTRALIZATOR!Q6</f>
        <v>411042.66000000003</v>
      </c>
      <c r="N13" s="29">
        <f>ROUND(M13*12%,0)</f>
        <v>49325</v>
      </c>
      <c r="O13" s="94">
        <f>ROUND(N13/8,0)</f>
        <v>6166</v>
      </c>
    </row>
    <row r="14" spans="1:15" ht="12.75">
      <c r="A14" s="93" t="s">
        <v>12</v>
      </c>
      <c r="B14" s="95">
        <v>32989</v>
      </c>
      <c r="C14" s="95">
        <v>32989</v>
      </c>
      <c r="D14" s="85">
        <f>SUM(B14:C14)</f>
        <v>65978</v>
      </c>
      <c r="E14" s="85">
        <v>29872</v>
      </c>
      <c r="F14" s="85">
        <v>29872</v>
      </c>
      <c r="G14" s="85">
        <v>29871</v>
      </c>
      <c r="H14" s="85">
        <f>E14+F14+G14</f>
        <v>89615</v>
      </c>
      <c r="I14" s="85">
        <v>29871</v>
      </c>
      <c r="J14" s="85">
        <v>1579</v>
      </c>
      <c r="K14" s="85">
        <v>1580</v>
      </c>
      <c r="L14" s="85">
        <f>I14+J14+K14</f>
        <v>33030</v>
      </c>
      <c r="M14" s="85">
        <f>CENTRALIZATOR!G7+CENTRALIZATOR!H7+CENTRALIZATOR!M7+CENTRALIZATOR!Q7</f>
        <v>260396.97999999998</v>
      </c>
      <c r="N14" s="29">
        <f>ROUND(M14*12%,0)</f>
        <v>31248</v>
      </c>
      <c r="O14" s="94">
        <f>ROUND(N14/8,0)</f>
        <v>3906</v>
      </c>
    </row>
    <row r="15" spans="1:15" ht="24">
      <c r="A15" s="93" t="s">
        <v>13</v>
      </c>
      <c r="B15" s="95">
        <v>18244</v>
      </c>
      <c r="C15" s="95">
        <v>18244</v>
      </c>
      <c r="D15" s="85">
        <f>SUM(B15:C15)</f>
        <v>36488</v>
      </c>
      <c r="E15" s="85">
        <v>16520</v>
      </c>
      <c r="F15" s="85">
        <v>16520</v>
      </c>
      <c r="G15" s="85">
        <v>16520</v>
      </c>
      <c r="H15" s="85">
        <f>E15+F15+G15</f>
        <v>49560</v>
      </c>
      <c r="I15" s="85">
        <v>16520</v>
      </c>
      <c r="J15" s="85">
        <v>873</v>
      </c>
      <c r="K15" s="85">
        <v>873</v>
      </c>
      <c r="L15" s="85">
        <f>I15+J15+K15</f>
        <v>18266</v>
      </c>
      <c r="M15" s="85">
        <f>CENTRALIZATOR!G8+CENTRALIZATOR!H8+CENTRALIZATOR!M8+CENTRALIZATOR!Q8</f>
        <v>125324.69999999998</v>
      </c>
      <c r="N15" s="29">
        <f>ROUND(M15*12%,0)</f>
        <v>15039</v>
      </c>
      <c r="O15" s="94">
        <f>ROUND(N15/8,0)</f>
        <v>1880</v>
      </c>
    </row>
    <row r="16" spans="1:15" ht="12.75">
      <c r="A16" s="96" t="s">
        <v>14</v>
      </c>
      <c r="B16" s="97">
        <f aca="true" t="shared" si="0" ref="B16:K16">SUM(B12:B15)</f>
        <v>124499</v>
      </c>
      <c r="C16" s="97">
        <f t="shared" si="0"/>
        <v>124499</v>
      </c>
      <c r="D16" s="98">
        <f>SUM(B16:C16)</f>
        <v>248998</v>
      </c>
      <c r="E16" s="98">
        <f t="shared" si="0"/>
        <v>112736</v>
      </c>
      <c r="F16" s="98">
        <f t="shared" si="0"/>
        <v>112736</v>
      </c>
      <c r="G16" s="98">
        <f t="shared" si="0"/>
        <v>112734</v>
      </c>
      <c r="H16" s="98">
        <f t="shared" si="0"/>
        <v>338206</v>
      </c>
      <c r="I16" s="98">
        <f t="shared" si="0"/>
        <v>112734</v>
      </c>
      <c r="J16" s="98">
        <f t="shared" si="0"/>
        <v>5959</v>
      </c>
      <c r="K16" s="98">
        <f t="shared" si="0"/>
        <v>5960</v>
      </c>
      <c r="L16" s="98">
        <f>I16+J16+K16</f>
        <v>124653</v>
      </c>
      <c r="M16" s="98">
        <f>SUM(M12:M15)</f>
        <v>965282.76</v>
      </c>
      <c r="N16" s="99">
        <f>SUM(N12:N15)</f>
        <v>115834</v>
      </c>
      <c r="O16" s="100">
        <f>ROUND(N16/8,0)</f>
        <v>14479</v>
      </c>
    </row>
  </sheetData>
  <mergeCells count="1">
    <mergeCell ref="A5:P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LILIANA</cp:lastModifiedBy>
  <cp:lastPrinted>2015-12-17T06:44:36Z</cp:lastPrinted>
  <dcterms:created xsi:type="dcterms:W3CDTF">2015-12-16T11:50:47Z</dcterms:created>
  <dcterms:modified xsi:type="dcterms:W3CDTF">2016-01-28T09:27:07Z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